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<sst xmlns="http://schemas.openxmlformats.org/spreadsheetml/2006/main" count="30" uniqueCount="29">
  <si>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This excel sheet will work out different kinds of risk for you.  </t>
  </si>
  <si>
    <t>No. of patients without outcome in treatment group:</t>
  </si>
  <si>
    <t>No. of patients with outcome in treatment group:</t>
  </si>
  <si>
    <t>No. of patients with outcome in control group:</t>
  </si>
  <si>
    <t>No. of patients without outcome in control group:</t>
  </si>
  <si>
    <t>Absolute risk in treatment group</t>
  </si>
  <si>
    <t>Absolute risk in control group</t>
  </si>
  <si>
    <t>Absolute risk reduction (ARR)</t>
  </si>
  <si>
    <t>Relative risk (RR)</t>
  </si>
  <si>
    <t>Relative risk reduction</t>
  </si>
  <si>
    <t>Odds in treatment group</t>
  </si>
  <si>
    <t>Odds in control group</t>
  </si>
  <si>
    <t>Odds ratio (OR)</t>
  </si>
  <si>
    <t>Number needed to treat (NNT)</t>
  </si>
  <si>
    <t>Odds</t>
  </si>
  <si>
    <t>Lower</t>
  </si>
  <si>
    <t>Upper</t>
  </si>
  <si>
    <t xml:space="preserve">Please fill in the yellow boxes below.  </t>
  </si>
  <si>
    <t>Total number of patients in treatment group:</t>
  </si>
  <si>
    <t>Total number of patients in control group:</t>
  </si>
  <si>
    <t>95% Confidence intervals</t>
  </si>
  <si>
    <t xml:space="preserve"> </t>
  </si>
  <si>
    <t>Risk estimates</t>
  </si>
  <si>
    <t>Calculadora modificada para el taller de RITUXIMAB, Curso de evaluación de medicamentos SAFH 2006.</t>
  </si>
  <si>
    <t>N en el grupo del tratamiento experimental</t>
  </si>
  <si>
    <t>N en el grupo control</t>
  </si>
  <si>
    <t>% de casos en el grupo del tto. experim.</t>
  </si>
  <si>
    <t>% de casos en el grupo control</t>
  </si>
  <si>
    <t>Modificación para cálculos a partir de porcentajes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</si>
</sst>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3" borderId="5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9" fontId="0" fillId="3" borderId="5" xfId="21" applyFill="1" applyBorder="1" applyAlignment="1">
      <alignment/>
    </xf>
    <xf numFmtId="9" fontId="0" fillId="3" borderId="8" xfId="2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workbookViewId="0" topLeftCell="A1">
      <selection activeCell="I23" sqref="I23"/>
    </sheetView>
  </sheetViews>
  <sheetFormatPr defaultColWidth="11.421875" defaultRowHeight="12.75"/>
  <cols>
    <col min="1" max="6" width="9.140625" style="0" customWidth="1"/>
    <col min="7" max="7" width="3.7109375" style="0" customWidth="1"/>
    <col min="8" max="11" width="9.140625" style="0" customWidth="1"/>
    <col min="12" max="12" width="4.00390625" style="0" customWidth="1"/>
    <col min="13" max="16384" width="9.140625" style="0" customWidth="1"/>
  </cols>
  <sheetData>
    <row r="1" ht="12.75">
      <c r="A1" s="5" t="s">
        <v>23</v>
      </c>
    </row>
    <row r="2" spans="1:19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 t="s">
        <v>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 t="s">
        <v>22</v>
      </c>
      <c r="I5" s="1"/>
      <c r="J5" s="1"/>
      <c r="K5" s="1"/>
      <c r="L5" s="1"/>
      <c r="M5" s="1" t="s">
        <v>20</v>
      </c>
      <c r="N5" s="1"/>
      <c r="O5" s="1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 t="s">
        <v>15</v>
      </c>
      <c r="N6" s="1" t="s">
        <v>16</v>
      </c>
      <c r="O6" s="1"/>
      <c r="P6" s="1"/>
      <c r="Q6" s="1"/>
      <c r="R6" s="1"/>
      <c r="S6" s="1"/>
    </row>
    <row r="7" spans="1:19" ht="12.75">
      <c r="A7" s="1" t="s">
        <v>2</v>
      </c>
      <c r="B7" s="1"/>
      <c r="C7" s="1"/>
      <c r="D7" s="1"/>
      <c r="E7" s="1"/>
      <c r="F7" s="3">
        <f>E21*E24</f>
        <v>21</v>
      </c>
      <c r="G7" s="1"/>
      <c r="H7" s="1" t="s">
        <v>5</v>
      </c>
      <c r="I7" s="1"/>
      <c r="J7" s="1"/>
      <c r="K7" s="2">
        <f>F7/(F7+F8)</f>
        <v>0.21</v>
      </c>
      <c r="L7" s="1"/>
      <c r="M7" s="2">
        <f>(($F$7/($F$7+$F$8))-1.96*SQRT(($F$7/($F$7+$F$8))*(1-($F$7/($F$7+$F$8)))/($F$7+$F$8)))</f>
        <v>0.13016758553068808</v>
      </c>
      <c r="N7" s="2">
        <f>(($F$7/($F$7+$F$8))+1.96*SQRT(($F$7/($F$7+$F$8))*(1-($F$7/($F$7+$F$8)))/($F$7+$F$8)))</f>
        <v>0.2898324144693119</v>
      </c>
      <c r="O7" s="1"/>
      <c r="P7" s="1"/>
      <c r="Q7" s="1"/>
      <c r="R7" s="1"/>
      <c r="S7" s="1"/>
    </row>
    <row r="8" spans="1:19" ht="12.75">
      <c r="A8" s="1" t="s">
        <v>1</v>
      </c>
      <c r="B8" s="1"/>
      <c r="C8" s="1"/>
      <c r="D8" s="1"/>
      <c r="E8" s="1"/>
      <c r="F8" s="3">
        <f>E21-F7</f>
        <v>79</v>
      </c>
      <c r="G8" s="1"/>
      <c r="H8" s="1" t="s">
        <v>6</v>
      </c>
      <c r="I8" s="1"/>
      <c r="J8" s="1"/>
      <c r="K8" s="2">
        <f>F10/(F10+F11)</f>
        <v>0.36</v>
      </c>
      <c r="L8" s="1"/>
      <c r="M8" s="4">
        <f>(($F$10/($F$10+$F$11))-1.96*SQRT(($F$10/($F$10+$F$11))*(1-($F$10/($F$10+$F$11)))/($F$10+$F$11)))</f>
        <v>0.26592</v>
      </c>
      <c r="N8" s="4">
        <f>(($F$10/($F$10+$F$11))+1.96*SQRT(($F$10/($F$10+$F$11))*(1-($F$10/($F$10+$F$11)))/($F$10+$F$11)))</f>
        <v>0.45408</v>
      </c>
      <c r="O8" s="1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 t="s">
        <v>21</v>
      </c>
      <c r="G9" s="1"/>
      <c r="H9" s="1" t="s">
        <v>7</v>
      </c>
      <c r="I9" s="1"/>
      <c r="J9" s="1"/>
      <c r="K9" s="2">
        <f>K8-K7</f>
        <v>0.15</v>
      </c>
      <c r="L9" s="1"/>
      <c r="M9" s="2">
        <f>(($K$9)-(1.96*SQRT((($F$7/$E$14)*(1-($F$7/$E$14))/$E$14)+(($F$10/$E$15)*(1-($F$10/$E$15))/$E$15))))</f>
        <v>0.026613368633388812</v>
      </c>
      <c r="N9" s="2">
        <f>(($K$9)+(1.96*SQRT((($F$7/$E$14)*(1-($F$7/$E$14))/$E$14)+(($F$10/$E$15)*(1-($F$10/$E$15))/$E$15))))</f>
        <v>0.2733866313666112</v>
      </c>
      <c r="O9" s="1"/>
      <c r="P9" s="1"/>
      <c r="Q9" s="1"/>
      <c r="R9" s="1"/>
      <c r="S9" s="1"/>
    </row>
    <row r="10" spans="1:19" ht="12.75">
      <c r="A10" s="1" t="s">
        <v>3</v>
      </c>
      <c r="B10" s="1"/>
      <c r="C10" s="1"/>
      <c r="D10" s="1"/>
      <c r="E10" s="1"/>
      <c r="F10" s="3">
        <f>E22*E25</f>
        <v>36</v>
      </c>
      <c r="G10" s="1"/>
      <c r="H10" s="1"/>
      <c r="I10" s="1"/>
      <c r="J10" s="1"/>
      <c r="K10" s="2"/>
      <c r="L10" s="1"/>
      <c r="M10" s="1"/>
      <c r="N10" s="1"/>
      <c r="O10" s="1"/>
      <c r="P10" s="1"/>
      <c r="Q10" s="1"/>
      <c r="R10" s="1"/>
      <c r="S10" s="1"/>
    </row>
    <row r="11" spans="1:19" ht="12.75">
      <c r="A11" s="1" t="s">
        <v>4</v>
      </c>
      <c r="B11" s="1"/>
      <c r="C11" s="1"/>
      <c r="D11" s="1"/>
      <c r="E11" s="1"/>
      <c r="F11" s="3">
        <f>E22-F10</f>
        <v>64</v>
      </c>
      <c r="G11" s="1"/>
      <c r="H11" s="1" t="s">
        <v>8</v>
      </c>
      <c r="I11" s="1"/>
      <c r="J11" s="1"/>
      <c r="K11" s="2">
        <f>K7/K8</f>
        <v>0.5833333333333334</v>
      </c>
      <c r="L11" s="1"/>
      <c r="M11" s="2">
        <f>EXP(LN($K$11)-1.96*(SQRT((1/$F$7)-(1/$E$14)+(1/$F$10)-(1/$E$15))))</f>
        <v>0.36776449949188567</v>
      </c>
      <c r="N11" s="2">
        <f>EXP(LN($K$11)+1.96*(SQRT((1/$F$7)-(1/$E$14)+(1/$F$10)-(1/$E$15))))</f>
        <v>0.9252599917825559</v>
      </c>
      <c r="O11" s="1"/>
      <c r="P11" s="1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 t="s">
        <v>9</v>
      </c>
      <c r="I12" s="1"/>
      <c r="J12" s="1"/>
      <c r="K12" s="2">
        <f>1-K11</f>
        <v>0.41666666666666663</v>
      </c>
      <c r="L12" s="1"/>
      <c r="M12" s="2">
        <f>1-N11</f>
        <v>0.07474000821744409</v>
      </c>
      <c r="N12" s="2">
        <f>1-M11</f>
        <v>0.6322355005081144</v>
      </c>
      <c r="O12" s="1"/>
      <c r="P12" s="1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2"/>
      <c r="L13" s="1"/>
      <c r="M13" s="1"/>
      <c r="N13" s="1"/>
      <c r="O13" s="1"/>
      <c r="P13" s="1"/>
      <c r="Q13" s="1"/>
      <c r="R13" s="1"/>
      <c r="S13" s="1"/>
    </row>
    <row r="14" spans="1:19" ht="12.75">
      <c r="A14" s="1" t="s">
        <v>18</v>
      </c>
      <c r="B14" s="1"/>
      <c r="C14" s="1"/>
      <c r="D14" s="1"/>
      <c r="E14" s="1">
        <f>F7+F8</f>
        <v>100</v>
      </c>
      <c r="F14" s="1"/>
      <c r="G14" s="1"/>
      <c r="H14" s="1"/>
      <c r="I14" s="1"/>
      <c r="J14" s="1"/>
      <c r="K14" s="2"/>
      <c r="L14" s="1"/>
      <c r="M14" s="1"/>
      <c r="N14" s="1"/>
      <c r="O14" s="1"/>
      <c r="P14" s="1"/>
      <c r="Q14" s="1"/>
      <c r="R14" s="1"/>
      <c r="S14" s="1"/>
    </row>
    <row r="15" spans="1:19" ht="12.75">
      <c r="A15" s="1" t="s">
        <v>19</v>
      </c>
      <c r="B15" s="1"/>
      <c r="C15" s="1"/>
      <c r="D15" s="1"/>
      <c r="E15" s="1">
        <f>F10+F11</f>
        <v>100</v>
      </c>
      <c r="F15" s="1"/>
      <c r="G15" s="1"/>
      <c r="H15" s="1" t="s">
        <v>14</v>
      </c>
      <c r="I15" s="1"/>
      <c r="J15" s="1"/>
      <c r="K15" s="2"/>
      <c r="L15" s="1"/>
      <c r="M15" s="1" t="s">
        <v>20</v>
      </c>
      <c r="N15" s="1"/>
      <c r="O15" s="1"/>
      <c r="P15" s="1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2"/>
      <c r="L16" s="1"/>
      <c r="M16" s="1"/>
      <c r="N16" s="1"/>
      <c r="O16" s="1"/>
      <c r="P16" s="1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 t="s">
        <v>10</v>
      </c>
      <c r="I17" s="1"/>
      <c r="J17" s="1"/>
      <c r="K17" s="2">
        <f>F7/F8</f>
        <v>0.26582278481012656</v>
      </c>
      <c r="L17" s="1"/>
      <c r="M17" s="1"/>
      <c r="N17" s="1"/>
      <c r="O17" s="1"/>
      <c r="P17" s="1"/>
      <c r="Q17" s="1"/>
      <c r="R17" s="1"/>
      <c r="S17" s="1"/>
    </row>
    <row r="18" spans="1:19" ht="12.75">
      <c r="A18" s="1"/>
      <c r="B18" s="1"/>
      <c r="C18" s="1"/>
      <c r="D18" s="1"/>
      <c r="E18" s="1"/>
      <c r="F18" s="1"/>
      <c r="G18" s="1"/>
      <c r="H18" s="1" t="s">
        <v>11</v>
      </c>
      <c r="I18" s="1"/>
      <c r="J18" s="1"/>
      <c r="K18" s="2">
        <f>F10/F11</f>
        <v>0.5625</v>
      </c>
      <c r="L18" s="1"/>
      <c r="M18" s="1"/>
      <c r="N18" s="1"/>
      <c r="O18" s="1"/>
      <c r="P18" s="1"/>
      <c r="Q18" s="1"/>
      <c r="R18" s="1"/>
      <c r="S18" s="1"/>
    </row>
    <row r="19" spans="1:19" ht="13.5" thickBot="1">
      <c r="A19" s="1"/>
      <c r="B19" s="1"/>
      <c r="C19" s="1"/>
      <c r="D19" s="1"/>
      <c r="E19" s="1"/>
      <c r="F19" s="1"/>
      <c r="G19" s="1"/>
      <c r="H19" s="1" t="s">
        <v>12</v>
      </c>
      <c r="I19" s="1"/>
      <c r="J19" s="1"/>
      <c r="K19" s="2">
        <f>((F7/F8)/(F10/F11))</f>
        <v>0.4725738396624472</v>
      </c>
      <c r="L19" s="1"/>
      <c r="M19" s="2">
        <f>EXP(LN($K$19)-1.96*SQRT((1/$F$7)+(1/$F$8)+(1/$F$10)+(1/$F$11)))</f>
        <v>0.25141023846431076</v>
      </c>
      <c r="N19" s="2">
        <f>EXP(LN($K$19)+1.96*SQRT((1/$F$7)+(1/$F$8)+(1/$F$10)+(1/$F$11)))</f>
        <v>0.8882933141364919</v>
      </c>
      <c r="O19" s="1"/>
      <c r="P19" s="1"/>
      <c r="Q19" s="1"/>
      <c r="R19" s="1"/>
      <c r="S19" s="1"/>
    </row>
    <row r="20" spans="1:19" ht="12.75">
      <c r="A20" s="6" t="s">
        <v>28</v>
      </c>
      <c r="B20" s="7"/>
      <c r="C20" s="7"/>
      <c r="D20" s="7"/>
      <c r="E20" s="8"/>
      <c r="F20" s="1"/>
      <c r="G20" s="1"/>
      <c r="H20" s="1"/>
      <c r="I20" s="1"/>
      <c r="J20" s="1"/>
      <c r="K20" s="2"/>
      <c r="L20" s="1"/>
      <c r="M20" s="1"/>
      <c r="N20" s="1"/>
      <c r="O20" s="1"/>
      <c r="P20" s="1"/>
      <c r="Q20" s="1"/>
      <c r="R20" s="1"/>
      <c r="S20" s="1"/>
    </row>
    <row r="21" spans="1:19" ht="12.75">
      <c r="A21" s="9" t="s">
        <v>24</v>
      </c>
      <c r="B21" s="1"/>
      <c r="C21" s="1"/>
      <c r="D21" s="1"/>
      <c r="E21" s="10">
        <v>100</v>
      </c>
      <c r="F21" s="1"/>
      <c r="G21" s="1"/>
      <c r="H21" s="1" t="s">
        <v>13</v>
      </c>
      <c r="I21" s="1"/>
      <c r="J21" s="1"/>
      <c r="K21" s="2">
        <f>1/K9</f>
        <v>6.666666666666667</v>
      </c>
      <c r="L21" s="1"/>
      <c r="M21" s="2">
        <f>1/M9</f>
        <v>37.5751004608042</v>
      </c>
      <c r="N21" s="2">
        <f>1/N9</f>
        <v>3.657823336134535</v>
      </c>
      <c r="O21" s="1"/>
      <c r="P21" s="1"/>
      <c r="Q21" s="1"/>
      <c r="R21" s="1"/>
      <c r="S21" s="1"/>
    </row>
    <row r="22" spans="1:19" ht="12.75">
      <c r="A22" s="9" t="s">
        <v>25</v>
      </c>
      <c r="B22" s="1"/>
      <c r="C22" s="1"/>
      <c r="D22" s="1"/>
      <c r="E22" s="10">
        <v>100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9"/>
      <c r="B23" s="1"/>
      <c r="C23" s="1"/>
      <c r="D23" s="1"/>
      <c r="E23" s="1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9" t="s">
        <v>26</v>
      </c>
      <c r="B24" s="1"/>
      <c r="C24" s="1"/>
      <c r="D24" s="1"/>
      <c r="E24" s="14">
        <v>0.21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3.5" thickBot="1">
      <c r="A25" s="12" t="s">
        <v>27</v>
      </c>
      <c r="B25" s="13"/>
      <c r="C25" s="13"/>
      <c r="D25" s="13"/>
      <c r="E25" s="15">
        <v>0.36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5:19" ht="12.7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5:19" ht="12.7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5:19" ht="12.7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5:19" ht="12.75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5:19" ht="12.75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5:19" ht="12.75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Chappell</dc:creator>
  <cp:keywords/>
  <dc:description/>
  <cp:lastModifiedBy>usuario</cp:lastModifiedBy>
  <dcterms:created xsi:type="dcterms:W3CDTF">2002-06-10T13:46:13Z</dcterms:created>
  <dcterms:modified xsi:type="dcterms:W3CDTF">2007-01-22T20:31:55Z</dcterms:modified>
  <cp:category/>
  <cp:version/>
  <cp:contentType/>
  <cp:contentStatus/>
</cp:coreProperties>
</file>